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525" windowHeight="12165"/>
  </bookViews>
  <sheets>
    <sheet name="表一" sheetId="1" r:id="rId1"/>
    <sheet name="表二" sheetId="2" r:id="rId2"/>
    <sheet name="表三" sheetId="3" r:id="rId3"/>
    <sheet name="表四" sheetId="5" r:id="rId4"/>
  </sheets>
  <definedNames>
    <definedName name="备注">#REF!</definedName>
    <definedName name="单位">#REF!</definedName>
    <definedName name="归口股室">#REF!</definedName>
    <definedName name="金额">#REF!</definedName>
    <definedName name="项">#REF!</definedName>
    <definedName name="资金来源">#REF!</definedName>
  </definedNames>
  <calcPr calcId="144525"/>
</workbook>
</file>

<file path=xl/sharedStrings.xml><?xml version="1.0" encoding="utf-8"?>
<sst xmlns="http://schemas.openxmlformats.org/spreadsheetml/2006/main" count="181" uniqueCount="154">
  <si>
    <t>表一：2024年柳城县一般公共预算调整方案表</t>
  </si>
  <si>
    <t xml:space="preserve"> 单位：万元  </t>
  </si>
  <si>
    <t>科目名称</t>
  </si>
  <si>
    <t>年初预算数</t>
  </si>
  <si>
    <t>调整数</t>
  </si>
  <si>
    <t>调整预算数</t>
  </si>
  <si>
    <t>调整%</t>
  </si>
  <si>
    <t>主要增减原因</t>
  </si>
  <si>
    <t>收入总计</t>
  </si>
  <si>
    <t>一、一般公共预算收入</t>
  </si>
  <si>
    <t>（一）税收收入</t>
  </si>
  <si>
    <t>受经济形势影响，税收收入形势发生变化</t>
  </si>
  <si>
    <t>（二）非税收入</t>
  </si>
  <si>
    <t>受经济形势影响，非税收入形势发生变化</t>
  </si>
  <si>
    <t>二、上级补助收入</t>
  </si>
  <si>
    <t xml:space="preserve"> （一）返还性收入</t>
  </si>
  <si>
    <t xml:space="preserve"> （二）  一般转移支付</t>
  </si>
  <si>
    <t>年度执行当中上级增加下达一般转移支付</t>
  </si>
  <si>
    <t xml:space="preserve"> （三） 专项转移支付</t>
  </si>
  <si>
    <t>年度执行当中上级增加下达专项转移支付</t>
  </si>
  <si>
    <t>三、下级上解收入</t>
  </si>
  <si>
    <t>四、上年结转结余收入</t>
  </si>
  <si>
    <t>其中：上年专款结转</t>
  </si>
  <si>
    <t>五、债务转贷收入</t>
  </si>
  <si>
    <t>年度执行当中上级增加下达一般债券</t>
  </si>
  <si>
    <t>六、调入预算稳定调节基金</t>
  </si>
  <si>
    <t>2024年1月30日上级增加下达2023年结算补助收入，增加安排预算稳定调节基金</t>
  </si>
  <si>
    <t>七、调入其他资金</t>
  </si>
  <si>
    <t>受土地市场影响，土地出让金收入大幅下降，预计未能按预期目标调入公共预算</t>
  </si>
  <si>
    <t>支出总计</t>
  </si>
  <si>
    <t>一、一般公共预算支出合计</t>
  </si>
  <si>
    <t xml:space="preserve">      一般公共服务</t>
  </si>
  <si>
    <t>增加上级转移支付补助收入，本级追加公务员基础性绩效奖、绩效工资总量、行政事业单位增人增资、社会保障缴费、公用经费、工会经费、地方保障经费等支出</t>
  </si>
  <si>
    <t xml:space="preserve">      国防</t>
  </si>
  <si>
    <t>增加上级转移支付补助收入，本级追加征兵工作经费、民兵事业费支出</t>
  </si>
  <si>
    <t xml:space="preserve">      公共安全</t>
  </si>
  <si>
    <t>增加上级政法纪检监察转移支付资金，本级追加公务员基础性绩效奖、民警值勤岗位、加班津贴、办案（业务）保障经费等支出</t>
  </si>
  <si>
    <t xml:space="preserve">      教育</t>
  </si>
  <si>
    <t>调减年初预算部分安排支出</t>
  </si>
  <si>
    <t xml:space="preserve">      科学技术</t>
  </si>
  <si>
    <t>增加上级转移支付补助收入，本级追加企业优惠政策扶持、及聘用人员经费等支出</t>
  </si>
  <si>
    <t xml:space="preserve">      文化体育与传媒</t>
  </si>
  <si>
    <t>增加上级转移支付补助收入，本级追加绩效工资总量、文物和旧址修缮等支出</t>
  </si>
  <si>
    <t xml:space="preserve">      社会保障和就业</t>
  </si>
  <si>
    <t>增加上级转移支付补助收入，本级追加抚恤金、2022年机关事业单位退休人员单位应交部分职业年金、城乡居民医保县级财政代缴资金、村民小组长绩效、慰问金、绩效工资总量等支出</t>
  </si>
  <si>
    <t xml:space="preserve">      医疗卫生</t>
  </si>
  <si>
    <t>增加上级转移支付补助收入，本级追加代缴城乡居民基本医疗保险经费、增人增资、社会保障缴费等支出</t>
  </si>
  <si>
    <t xml:space="preserve">      节能环保</t>
  </si>
  <si>
    <t>上级收回提前下达已建成镇级污水处理设施2024年运营补助资金，本级追加农村人居环境整治经费，聘用人员经费等支出</t>
  </si>
  <si>
    <t xml:space="preserve">      城乡社区事务</t>
  </si>
  <si>
    <t>增加上级转移支付补助收入，本级追加城区环卫清扫保洁及垃圾清运作业服务费、村屯保洁员补助费、聘用人员经费、新建商品房购房补贴等支出</t>
  </si>
  <si>
    <t xml:space="preserve">      农林水事务</t>
  </si>
  <si>
    <t xml:space="preserve">      交通运输</t>
  </si>
  <si>
    <t>增加上级转移支付补助收入，本级追加车辆购置税收入补助地方资金预算、公路不停车超限检测点经费、公务员基础性绩效奖、绩效工资总量等支出等支出</t>
  </si>
  <si>
    <t xml:space="preserve">      资源勘探电力信息等事务</t>
  </si>
  <si>
    <t>增加上级转移支付补助收入，本级追加2023年新增规模以上工业企业在库企业信息员经费</t>
  </si>
  <si>
    <t xml:space="preserve">      商业服务业等事务</t>
  </si>
  <si>
    <t>增加上级转移支付补助收入，本级追加公务员基础性绩效奖、通信补贴等支出</t>
  </si>
  <si>
    <t xml:space="preserve">      金融支出</t>
  </si>
  <si>
    <t>增加上级转移支付补助收入，本级追加“桂惠贷”县级配套</t>
  </si>
  <si>
    <t xml:space="preserve">      自然资源海洋气象等事务</t>
  </si>
  <si>
    <t>增加上级转移支付补助收入，本级追加聘用人员经费、自然资源执法工作经费等支出</t>
  </si>
  <si>
    <t xml:space="preserve">      住房保障支出</t>
  </si>
  <si>
    <t>增加上级转移支付补助收入，本级追加编内在职住房公积金</t>
  </si>
  <si>
    <t xml:space="preserve">      粮油物资储备管理事务</t>
  </si>
  <si>
    <t xml:space="preserve">      灾害防治及应急管理</t>
  </si>
  <si>
    <t>增加上级转移支付补助收入，本级重新安排历年收回自然灾害救灾资金、应急救援经费等支出</t>
  </si>
  <si>
    <t xml:space="preserve">      预备费</t>
  </si>
  <si>
    <t>调整用于年度预算执行中发生的不可预见应急性等支出</t>
  </si>
  <si>
    <t xml:space="preserve">      其他支出</t>
  </si>
  <si>
    <t>调剂用于全县增人增资、抚恤金等支出</t>
  </si>
  <si>
    <t xml:space="preserve">     债务付息支出</t>
  </si>
  <si>
    <t>调整当年线上还本付息资金</t>
  </si>
  <si>
    <t xml:space="preserve">     债务发行费用支出</t>
  </si>
  <si>
    <t>二、上解支出</t>
  </si>
  <si>
    <t>目前未收到上级明确上解企业养老缺口分担资金的文件</t>
  </si>
  <si>
    <t>三、补助下级支出</t>
  </si>
  <si>
    <t>四、调出资金</t>
  </si>
  <si>
    <t>五、地方政府一般债务还本支出</t>
  </si>
  <si>
    <t>上级下达增加一般再融资债券相应增加还本支出</t>
  </si>
  <si>
    <t>六、债务转贷支出</t>
  </si>
  <si>
    <t>七、补充预算稳定调节基金</t>
  </si>
  <si>
    <t>年终结余</t>
  </si>
  <si>
    <t>表二：2024年柳城县政府性基金预算调整方案表</t>
  </si>
  <si>
    <t>项        目</t>
  </si>
  <si>
    <t>一、政府性基金收入</t>
  </si>
  <si>
    <t>（一）国有土地使用权出让收入</t>
  </si>
  <si>
    <t>受土地市场影响，土地出让金收入大幅下降</t>
  </si>
  <si>
    <t>（二）城市基础设施配套费收入</t>
  </si>
  <si>
    <t>根据收收入情况调增</t>
  </si>
  <si>
    <t>（三）污水处理费收入</t>
  </si>
  <si>
    <t>年度当中上级增加下达补助收入</t>
  </si>
  <si>
    <t>三、调入资金</t>
  </si>
  <si>
    <t>四、上年结余收入</t>
  </si>
  <si>
    <t>地方政府专项债务还本5000万元通过列支扣减因此结转减少，增加基金调入公共预算2093万元。</t>
  </si>
  <si>
    <t>年度执行当中上级增加下达专项债券</t>
  </si>
  <si>
    <t>一、政府性基金支出</t>
  </si>
  <si>
    <t>（一）城乡社区支出</t>
  </si>
  <si>
    <t xml:space="preserve">    国有土地使用权出让收入安排的支出</t>
  </si>
  <si>
    <t>收入减少支出相应调减</t>
  </si>
  <si>
    <t xml:space="preserve">    国有土地收益基金安排的支出</t>
  </si>
  <si>
    <t xml:space="preserve">    城市基础设施配套费安排的支出</t>
  </si>
  <si>
    <t>收入增加支出相应调增</t>
  </si>
  <si>
    <t xml:space="preserve">    污水处理费收入安排的支出</t>
  </si>
  <si>
    <t xml:space="preserve">    国有土地使用权出让收入对应专项债务收入安排的支出</t>
  </si>
  <si>
    <t>（二）农林水支出</t>
  </si>
  <si>
    <t xml:space="preserve">    大中型水库库区基金安排的支出</t>
  </si>
  <si>
    <t xml:space="preserve">    大中型水库移民后期扶持基金支出</t>
  </si>
  <si>
    <t>（三）其他支出</t>
  </si>
  <si>
    <t xml:space="preserve">    其他政府性基金及对应专项债务收入安排的支出</t>
  </si>
  <si>
    <t>年度执行当中上级增加下达专项债券相应增加支出</t>
  </si>
  <si>
    <t xml:space="preserve">    彩票公益金安排的支出</t>
  </si>
  <si>
    <t>（四）债务付息支出</t>
  </si>
  <si>
    <t xml:space="preserve">    地方政府专项债务付息支出</t>
  </si>
  <si>
    <t>垫支自行试点项目收益专项债付息支出</t>
  </si>
  <si>
    <t>二、补助下级支出</t>
  </si>
  <si>
    <t>三、调出资金</t>
  </si>
  <si>
    <t>四、地方政府专项债务还本支出</t>
  </si>
  <si>
    <t>增加再融债券增加还本支出</t>
  </si>
  <si>
    <t>五、债务转贷支出</t>
  </si>
  <si>
    <t>表三：2024年柳城县国有资本经营预算调整方案表</t>
  </si>
  <si>
    <t>年初预算</t>
  </si>
  <si>
    <t>国有资本经营预算收入合计</t>
  </si>
  <si>
    <t>国有资本经营预算支出合计</t>
  </si>
  <si>
    <t>一、利润收入</t>
  </si>
  <si>
    <t>一、社会保障和就业支出</t>
  </si>
  <si>
    <t>二、股利、股息收入</t>
  </si>
  <si>
    <t>二、国有资本经营预算支出</t>
  </si>
  <si>
    <t>三、产权转让收入</t>
  </si>
  <si>
    <t>三、其他国有资本经营预算支出</t>
  </si>
  <si>
    <t>四、清算收入</t>
  </si>
  <si>
    <t>四、上年结转专款支出</t>
  </si>
  <si>
    <t>五、其他国有资本经营收入</t>
  </si>
  <si>
    <t>转移性收入</t>
  </si>
  <si>
    <t>转移性支出</t>
  </si>
  <si>
    <t>一、上级补助收入</t>
  </si>
  <si>
    <t>一、调出资金</t>
  </si>
  <si>
    <t>二、上年结余收入</t>
  </si>
  <si>
    <t>二、年终结余</t>
  </si>
  <si>
    <t>表四：2024年柳城县社会保险基金预算调整表</t>
  </si>
  <si>
    <t>单位：万元</t>
  </si>
  <si>
    <t>调整后预算数</t>
  </si>
  <si>
    <t>社会保险基金收入合计</t>
  </si>
  <si>
    <t>一、机关事业单位基本养老保险基金收入</t>
  </si>
  <si>
    <t>二、城乡居民基本养老保险基金收入</t>
  </si>
  <si>
    <t>社会保险基金支出合计</t>
  </si>
  <si>
    <t>一、机关事业单位基本养老保险基金支出</t>
  </si>
  <si>
    <t>二、城乡居民基本养老保险基金支出</t>
  </si>
  <si>
    <t>本年收支结余</t>
  </si>
  <si>
    <t>年末滚存结余</t>
  </si>
  <si>
    <t>一、机关事业单位基本养老保险基金本年结余</t>
  </si>
  <si>
    <t xml:space="preserve">    机关事业单位基本养老保险基金年末滚存结余</t>
  </si>
  <si>
    <t>二、城乡居民基本养老保险基金本年结余</t>
  </si>
  <si>
    <t xml:space="preserve">    城乡居民基本养老保险基金年末滚存结余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</si>
</sst>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#,##0_ "/>
    <numFmt numFmtId="41" formatCode="_ * #,##0_ ;_ * \-#,##0_ ;_ * &quot;-&quot;_ ;_ @_ "/>
    <numFmt numFmtId="177" formatCode="0.00_ "/>
  </numFmts>
  <fonts count="25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b/>
      <sz val="11"/>
      <color indexed="8"/>
      <name val="仿宋_GB2312"/>
      <charset val="134"/>
    </font>
    <font>
      <sz val="11"/>
      <color indexed="8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9"/>
      <name val="宋体"/>
      <charset val="0"/>
    </font>
    <font>
      <b/>
      <sz val="18"/>
      <color indexed="62"/>
      <name val="宋体"/>
      <charset val="134"/>
    </font>
    <font>
      <b/>
      <sz val="11"/>
      <color indexed="9"/>
      <name val="宋体"/>
      <charset val="0"/>
    </font>
    <font>
      <b/>
      <sz val="11"/>
      <color indexed="8"/>
      <name val="宋体"/>
      <charset val="0"/>
    </font>
    <font>
      <sz val="11"/>
      <color indexed="52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u/>
      <sz val="11"/>
      <color indexed="12"/>
      <name val="宋体"/>
      <charset val="0"/>
    </font>
    <font>
      <b/>
      <sz val="13"/>
      <color indexed="62"/>
      <name val="宋体"/>
      <charset val="134"/>
    </font>
    <font>
      <b/>
      <sz val="11"/>
      <color indexed="52"/>
      <name val="宋体"/>
      <charset val="0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sz val="11"/>
      <color indexed="17"/>
      <name val="宋体"/>
      <charset val="0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right" vertical="center"/>
    </xf>
    <xf numFmtId="0" fontId="0" fillId="0" borderId="1" xfId="0" applyBorder="1">
      <alignment vertical="center"/>
    </xf>
    <xf numFmtId="41" fontId="0" fillId="0" borderId="1" xfId="0" applyNumberFormat="1" applyFill="1" applyBorder="1" applyAlignment="1">
      <alignment horizontal="left" vertical="center"/>
    </xf>
    <xf numFmtId="41" fontId="0" fillId="0" borderId="1" xfId="0" applyNumberFormat="1" applyFill="1" applyBorder="1">
      <alignment vertical="center"/>
    </xf>
    <xf numFmtId="41" fontId="2" fillId="0" borderId="1" xfId="0" applyNumberFormat="1" applyFont="1" applyFill="1" applyBorder="1" applyAlignment="1">
      <alignment horizontal="center" vertical="center"/>
    </xf>
    <xf numFmtId="41" fontId="2" fillId="0" borderId="1" xfId="0" applyNumberFormat="1" applyFont="1" applyFill="1" applyBorder="1" applyAlignment="1">
      <alignment horizontal="right" vertical="center"/>
    </xf>
    <xf numFmtId="41" fontId="0" fillId="0" borderId="1" xfId="0" applyNumberFormat="1" applyFill="1" applyBorder="1" applyAlignment="1">
      <alignment horizontal="center" vertical="center"/>
    </xf>
    <xf numFmtId="41" fontId="0" fillId="0" borderId="1" xfId="0" applyNumberFormat="1" applyFont="1" applyFill="1" applyBorder="1" applyAlignment="1">
      <alignment horizontal="center" vertical="center"/>
    </xf>
    <xf numFmtId="41" fontId="0" fillId="0" borderId="1" xfId="0" applyNumberFormat="1" applyFont="1" applyFill="1" applyBorder="1">
      <alignment vertical="center"/>
    </xf>
    <xf numFmtId="41" fontId="0" fillId="0" borderId="1" xfId="0" applyNumberFormat="1" applyBorder="1">
      <alignment vertical="center"/>
    </xf>
    <xf numFmtId="41" fontId="0" fillId="0" borderId="1" xfId="0" applyNumberFormat="1" applyFont="1" applyBorder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right" vertical="center"/>
    </xf>
    <xf numFmtId="0" fontId="2" fillId="0" borderId="1" xfId="0" applyFont="1" applyFill="1" applyBorder="1" applyAlignment="1">
      <alignment horizontal="center" vertical="center"/>
    </xf>
    <xf numFmtId="41" fontId="2" fillId="0" borderId="1" xfId="0" applyNumberFormat="1" applyFont="1" applyFill="1" applyBorder="1" applyAlignment="1">
      <alignment vertical="center"/>
    </xf>
    <xf numFmtId="41" fontId="0" fillId="0" borderId="1" xfId="0" applyNumberFormat="1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vertical="center"/>
    </xf>
    <xf numFmtId="41" fontId="3" fillId="0" borderId="1" xfId="0" applyNumberFormat="1" applyFont="1" applyFill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41" fontId="4" fillId="0" borderId="1" xfId="0" applyNumberFormat="1" applyFont="1" applyFill="1" applyBorder="1" applyAlignment="1">
      <alignment vertical="center"/>
    </xf>
    <xf numFmtId="0" fontId="0" fillId="0" borderId="0" xfId="0" applyFill="1">
      <alignment vertical="center"/>
    </xf>
    <xf numFmtId="177" fontId="0" fillId="0" borderId="0" xfId="0" applyNumberFormat="1">
      <alignment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right" vertical="center"/>
    </xf>
    <xf numFmtId="177" fontId="5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horizontal="center" vertical="center" wrapText="1"/>
    </xf>
    <xf numFmtId="41" fontId="2" fillId="0" borderId="1" xfId="0" applyNumberFormat="1" applyFont="1" applyFill="1" applyBorder="1">
      <alignment vertical="center"/>
    </xf>
    <xf numFmtId="41" fontId="2" fillId="0" borderId="1" xfId="0" applyNumberFormat="1" applyFont="1" applyBorder="1">
      <alignment vertical="center"/>
    </xf>
    <xf numFmtId="177" fontId="0" fillId="0" borderId="1" xfId="0" applyNumberFormat="1" applyBorder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>
      <alignment vertical="center"/>
    </xf>
    <xf numFmtId="0" fontId="0" fillId="0" borderId="1" xfId="0" applyFont="1" applyFill="1" applyBorder="1">
      <alignment vertical="center"/>
    </xf>
    <xf numFmtId="176" fontId="0" fillId="0" borderId="1" xfId="0" applyNumberFormat="1" applyBorder="1">
      <alignment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常规_2010年预算支出调整表（预算）" xf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 (2)" xfId="50"/>
    <cellStyle name="常规 2" xfId="51"/>
    <cellStyle name="常规 10 10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9"/>
  <sheetViews>
    <sheetView tabSelected="1" topLeftCell="B14" workbookViewId="0">
      <selection activeCell="G42" sqref="G42"/>
    </sheetView>
  </sheetViews>
  <sheetFormatPr defaultColWidth="9" defaultRowHeight="13.5" outlineLevelCol="6"/>
  <cols>
    <col min="1" max="1" width="9" hidden="1" customWidth="1"/>
    <col min="2" max="2" width="32.125" customWidth="1"/>
    <col min="3" max="3" width="12.125" style="30" customWidth="1"/>
    <col min="4" max="5" width="12.125" customWidth="1"/>
    <col min="6" max="6" width="11.625" style="31" customWidth="1"/>
    <col min="7" max="7" width="80.125" customWidth="1"/>
  </cols>
  <sheetData>
    <row r="1" customFormat="1" ht="42" customHeight="1" spans="2:7">
      <c r="B1" s="1" t="s">
        <v>0</v>
      </c>
      <c r="C1" s="16"/>
      <c r="D1" s="1"/>
      <c r="E1" s="1"/>
      <c r="F1" s="1"/>
      <c r="G1" s="1"/>
    </row>
    <row r="2" customFormat="1" ht="20" customHeight="1" spans="2:7">
      <c r="B2" s="32"/>
      <c r="C2" s="33"/>
      <c r="D2" s="32"/>
      <c r="E2" s="34"/>
      <c r="F2" s="35"/>
      <c r="G2" s="34" t="s">
        <v>1</v>
      </c>
    </row>
    <row r="3" customFormat="1" ht="25" customHeight="1" spans="2:7">
      <c r="B3" s="3" t="s">
        <v>2</v>
      </c>
      <c r="C3" s="19" t="s">
        <v>3</v>
      </c>
      <c r="D3" s="3" t="s">
        <v>4</v>
      </c>
      <c r="E3" s="3" t="s">
        <v>5</v>
      </c>
      <c r="F3" s="3" t="s">
        <v>6</v>
      </c>
      <c r="G3" s="36" t="s">
        <v>7</v>
      </c>
    </row>
    <row r="4" customFormat="1" ht="25" customHeight="1" spans="2:7">
      <c r="B4" s="3" t="s">
        <v>8</v>
      </c>
      <c r="C4" s="37">
        <f>C5+C8+C12+C13+C15+C16+C17</f>
        <v>310685</v>
      </c>
      <c r="D4" s="38">
        <f>D5+D8+D12+D13+D15+D16+D17</f>
        <v>13622</v>
      </c>
      <c r="E4" s="38">
        <f>E5+E8+E12+E13+E15+E16+E17</f>
        <v>324307</v>
      </c>
      <c r="F4" s="39">
        <f>IFERROR(D4/C4*100,"")</f>
        <v>4.38450520623783</v>
      </c>
      <c r="G4" s="27"/>
    </row>
    <row r="5" customFormat="1" ht="23" customHeight="1" spans="2:7">
      <c r="B5" s="40" t="s">
        <v>9</v>
      </c>
      <c r="C5" s="7">
        <v>79000</v>
      </c>
      <c r="D5" s="7">
        <f>SUM(D6:D7)</f>
        <v>-24000</v>
      </c>
      <c r="E5" s="7">
        <f>SUM(E6:E7)</f>
        <v>55000</v>
      </c>
      <c r="F5" s="39">
        <f>IFERROR(D5/C5*100,"")</f>
        <v>-30.379746835443</v>
      </c>
      <c r="G5" s="27"/>
    </row>
    <row r="6" customFormat="1" ht="23" customHeight="1" spans="2:7">
      <c r="B6" s="5" t="s">
        <v>10</v>
      </c>
      <c r="C6" s="7">
        <v>49000</v>
      </c>
      <c r="D6" s="7">
        <f>E6-C6</f>
        <v>-6000</v>
      </c>
      <c r="E6" s="7">
        <v>43000</v>
      </c>
      <c r="F6" s="39">
        <f>IFERROR(D6/C6*100,"")</f>
        <v>-12.2448979591837</v>
      </c>
      <c r="G6" s="27" t="s">
        <v>11</v>
      </c>
    </row>
    <row r="7" customFormat="1" ht="23" customHeight="1" spans="2:7">
      <c r="B7" s="5" t="s">
        <v>12</v>
      </c>
      <c r="C7" s="7">
        <v>30000</v>
      </c>
      <c r="D7" s="7">
        <f>E7-C7</f>
        <v>-18000</v>
      </c>
      <c r="E7" s="7">
        <v>12000</v>
      </c>
      <c r="F7" s="39">
        <f>IFERROR(D7/C7*100,"")</f>
        <v>-60</v>
      </c>
      <c r="G7" s="27" t="s">
        <v>13</v>
      </c>
    </row>
    <row r="8" customFormat="1" ht="23" customHeight="1" spans="2:7">
      <c r="B8" s="40" t="s">
        <v>14</v>
      </c>
      <c r="C8" s="7">
        <v>148979</v>
      </c>
      <c r="D8" s="7">
        <f>E8-C8</f>
        <v>35030</v>
      </c>
      <c r="E8" s="13">
        <v>184009</v>
      </c>
      <c r="F8" s="39">
        <f>IFERROR(D8/C8*100,"")</f>
        <v>23.513381080555</v>
      </c>
      <c r="G8" s="27"/>
    </row>
    <row r="9" customFormat="1" ht="23" customHeight="1" spans="2:7">
      <c r="B9" s="40" t="s">
        <v>15</v>
      </c>
      <c r="C9" s="7">
        <v>9510</v>
      </c>
      <c r="D9" s="7"/>
      <c r="E9" s="13">
        <v>9510</v>
      </c>
      <c r="F9" s="39"/>
      <c r="G9" s="27"/>
    </row>
    <row r="10" customFormat="1" ht="23" customHeight="1" spans="2:7">
      <c r="B10" s="40" t="s">
        <v>16</v>
      </c>
      <c r="C10" s="7">
        <v>135543</v>
      </c>
      <c r="D10" s="7">
        <f>E10-C10</f>
        <v>24857</v>
      </c>
      <c r="E10" s="13">
        <v>160400</v>
      </c>
      <c r="F10" s="39"/>
      <c r="G10" s="27" t="s">
        <v>17</v>
      </c>
    </row>
    <row r="11" customFormat="1" ht="23" customHeight="1" spans="2:7">
      <c r="B11" s="40" t="s">
        <v>18</v>
      </c>
      <c r="C11" s="7">
        <v>3926</v>
      </c>
      <c r="D11" s="7">
        <f>E11-C11</f>
        <v>10173</v>
      </c>
      <c r="E11" s="13">
        <v>14099</v>
      </c>
      <c r="F11" s="39"/>
      <c r="G11" s="27" t="s">
        <v>19</v>
      </c>
    </row>
    <row r="12" customFormat="1" ht="23" customHeight="1" spans="2:7">
      <c r="B12" s="40" t="s">
        <v>20</v>
      </c>
      <c r="C12" s="7">
        <v>0</v>
      </c>
      <c r="D12" s="13">
        <f>E12-C12</f>
        <v>0</v>
      </c>
      <c r="E12" s="13">
        <v>0</v>
      </c>
      <c r="F12" s="39" t="str">
        <f t="shared" ref="F12:F46" si="0">IFERROR(D12/C12*100,"")</f>
        <v/>
      </c>
      <c r="G12" s="27"/>
    </row>
    <row r="13" customFormat="1" ht="23" customHeight="1" spans="2:7">
      <c r="B13" s="40" t="s">
        <v>21</v>
      </c>
      <c r="C13" s="7">
        <v>61706</v>
      </c>
      <c r="D13" s="13">
        <f>E13-C13</f>
        <v>313</v>
      </c>
      <c r="E13" s="13">
        <v>62019</v>
      </c>
      <c r="F13" s="39">
        <f t="shared" si="0"/>
        <v>0.507244028133407</v>
      </c>
      <c r="G13" s="27"/>
    </row>
    <row r="14" customFormat="1" ht="23" customHeight="1" spans="2:7">
      <c r="B14" s="41" t="s">
        <v>22</v>
      </c>
      <c r="C14" s="7">
        <v>0</v>
      </c>
      <c r="D14" s="13">
        <f>E14-C14</f>
        <v>0</v>
      </c>
      <c r="E14" s="13">
        <v>0</v>
      </c>
      <c r="F14" s="39" t="str">
        <f t="shared" si="0"/>
        <v/>
      </c>
      <c r="G14" s="27"/>
    </row>
    <row r="15" customFormat="1" ht="23" customHeight="1" spans="2:7">
      <c r="B15" s="40" t="s">
        <v>23</v>
      </c>
      <c r="C15" s="7">
        <v>0</v>
      </c>
      <c r="D15" s="13">
        <v>14307</v>
      </c>
      <c r="E15" s="13">
        <v>14307</v>
      </c>
      <c r="F15" s="39" t="str">
        <f t="shared" si="0"/>
        <v/>
      </c>
      <c r="G15" s="27" t="s">
        <v>24</v>
      </c>
    </row>
    <row r="16" customFormat="1" ht="23" customHeight="1" spans="2:7">
      <c r="B16" s="40" t="s">
        <v>25</v>
      </c>
      <c r="C16" s="7">
        <v>0</v>
      </c>
      <c r="D16" s="13">
        <v>8972</v>
      </c>
      <c r="E16" s="13">
        <v>8972</v>
      </c>
      <c r="F16" s="39" t="str">
        <f t="shared" si="0"/>
        <v/>
      </c>
      <c r="G16" s="27" t="s">
        <v>26</v>
      </c>
    </row>
    <row r="17" customFormat="1" ht="23" customHeight="1" spans="2:7">
      <c r="B17" s="40" t="s">
        <v>27</v>
      </c>
      <c r="C17" s="7">
        <v>21000</v>
      </c>
      <c r="D17" s="13">
        <f t="shared" ref="D17:D48" si="1">E17-C17</f>
        <v>-21000</v>
      </c>
      <c r="E17" s="13"/>
      <c r="F17" s="39">
        <f t="shared" si="0"/>
        <v>-100</v>
      </c>
      <c r="G17" s="27" t="s">
        <v>28</v>
      </c>
    </row>
    <row r="18" customFormat="1" ht="25" customHeight="1" spans="2:7">
      <c r="B18" s="19" t="s">
        <v>29</v>
      </c>
      <c r="C18" s="37">
        <f>C19+C43+C44+C45+C46+C47+C48</f>
        <v>310685</v>
      </c>
      <c r="D18" s="37">
        <f>D19+D43+D44+D45+D46+D47+D48</f>
        <v>13622</v>
      </c>
      <c r="E18" s="37">
        <f>E19+E43+E44+E45+E46+E47+E48</f>
        <v>324307</v>
      </c>
      <c r="F18" s="39">
        <f t="shared" si="0"/>
        <v>4.38450520623783</v>
      </c>
      <c r="G18" s="27"/>
    </row>
    <row r="19" customFormat="1" ht="25" customHeight="1" spans="2:7">
      <c r="B19" s="42" t="s">
        <v>30</v>
      </c>
      <c r="C19" s="7">
        <f>SUM(C20:C42)</f>
        <v>299133</v>
      </c>
      <c r="D19" s="7">
        <f t="shared" si="1"/>
        <v>4874</v>
      </c>
      <c r="E19" s="7">
        <f>SUM(E20:E42)</f>
        <v>304007</v>
      </c>
      <c r="F19" s="39">
        <f t="shared" si="0"/>
        <v>1.62937556204097</v>
      </c>
      <c r="G19" s="27"/>
    </row>
    <row r="20" ht="27" spans="1:7">
      <c r="A20">
        <v>201</v>
      </c>
      <c r="B20" s="43" t="s">
        <v>31</v>
      </c>
      <c r="C20" s="7">
        <v>26152</v>
      </c>
      <c r="D20" s="7">
        <f t="shared" si="1"/>
        <v>884</v>
      </c>
      <c r="E20" s="44">
        <f>32036-5000</f>
        <v>27036</v>
      </c>
      <c r="F20" s="39">
        <f t="shared" si="0"/>
        <v>3.38023860507801</v>
      </c>
      <c r="G20" s="27" t="s">
        <v>32</v>
      </c>
    </row>
    <row r="21" spans="1:7">
      <c r="A21">
        <v>203</v>
      </c>
      <c r="B21" s="43" t="s">
        <v>33</v>
      </c>
      <c r="C21" s="7">
        <v>0</v>
      </c>
      <c r="D21" s="7">
        <f t="shared" si="1"/>
        <v>259</v>
      </c>
      <c r="E21" s="44">
        <v>259</v>
      </c>
      <c r="F21" s="39" t="str">
        <f t="shared" si="0"/>
        <v/>
      </c>
      <c r="G21" s="27" t="s">
        <v>34</v>
      </c>
    </row>
    <row r="22" ht="27" spans="1:7">
      <c r="A22">
        <v>204</v>
      </c>
      <c r="B22" s="43" t="s">
        <v>35</v>
      </c>
      <c r="C22" s="7">
        <v>9187</v>
      </c>
      <c r="D22" s="7">
        <f t="shared" si="1"/>
        <v>2315</v>
      </c>
      <c r="E22" s="44">
        <v>11502</v>
      </c>
      <c r="F22" s="39">
        <f t="shared" si="0"/>
        <v>25.1986502666812</v>
      </c>
      <c r="G22" s="27" t="s">
        <v>36</v>
      </c>
    </row>
    <row r="23" spans="1:7">
      <c r="A23">
        <v>205</v>
      </c>
      <c r="B23" s="43" t="s">
        <v>37</v>
      </c>
      <c r="C23" s="7">
        <v>51367</v>
      </c>
      <c r="D23" s="7">
        <f t="shared" si="1"/>
        <v>-2033</v>
      </c>
      <c r="E23" s="44">
        <f>54334-5000</f>
        <v>49334</v>
      </c>
      <c r="F23" s="39">
        <f t="shared" si="0"/>
        <v>-3.95779391438083</v>
      </c>
      <c r="G23" s="27" t="s">
        <v>38</v>
      </c>
    </row>
    <row r="24" spans="1:7">
      <c r="A24">
        <v>206</v>
      </c>
      <c r="B24" s="43" t="s">
        <v>39</v>
      </c>
      <c r="C24" s="7">
        <v>1516</v>
      </c>
      <c r="D24" s="7">
        <f t="shared" si="1"/>
        <v>1701</v>
      </c>
      <c r="E24" s="44">
        <v>3217</v>
      </c>
      <c r="F24" s="39">
        <f t="shared" si="0"/>
        <v>112.203166226913</v>
      </c>
      <c r="G24" s="27" t="s">
        <v>40</v>
      </c>
    </row>
    <row r="25" spans="1:7">
      <c r="A25">
        <v>207</v>
      </c>
      <c r="B25" s="43" t="s">
        <v>41</v>
      </c>
      <c r="C25" s="7">
        <v>3155</v>
      </c>
      <c r="D25" s="7">
        <f t="shared" si="1"/>
        <v>79</v>
      </c>
      <c r="E25" s="44">
        <v>3234</v>
      </c>
      <c r="F25" s="39">
        <f t="shared" si="0"/>
        <v>2.50396196513471</v>
      </c>
      <c r="G25" s="27" t="s">
        <v>42</v>
      </c>
    </row>
    <row r="26" ht="27" spans="1:7">
      <c r="A26">
        <v>208</v>
      </c>
      <c r="B26" s="43" t="s">
        <v>43</v>
      </c>
      <c r="C26" s="7">
        <v>66562</v>
      </c>
      <c r="D26" s="7">
        <f t="shared" si="1"/>
        <v>2152</v>
      </c>
      <c r="E26" s="44">
        <f>72714-4000</f>
        <v>68714</v>
      </c>
      <c r="F26" s="39">
        <f t="shared" si="0"/>
        <v>3.23307592920886</v>
      </c>
      <c r="G26" s="27" t="s">
        <v>44</v>
      </c>
    </row>
    <row r="27" ht="27" spans="1:7">
      <c r="A27">
        <v>210</v>
      </c>
      <c r="B27" s="43" t="s">
        <v>45</v>
      </c>
      <c r="C27" s="7">
        <v>24329</v>
      </c>
      <c r="D27" s="7">
        <f t="shared" si="1"/>
        <v>862</v>
      </c>
      <c r="E27" s="44">
        <f>27191-2000</f>
        <v>25191</v>
      </c>
      <c r="F27" s="39">
        <f t="shared" si="0"/>
        <v>3.54309671585351</v>
      </c>
      <c r="G27" s="27" t="s">
        <v>46</v>
      </c>
    </row>
    <row r="28" ht="27" spans="1:7">
      <c r="A28">
        <v>211</v>
      </c>
      <c r="B28" s="43" t="s">
        <v>47</v>
      </c>
      <c r="C28" s="7">
        <v>1120</v>
      </c>
      <c r="D28" s="7">
        <f t="shared" si="1"/>
        <v>1871</v>
      </c>
      <c r="E28" s="44">
        <v>2991</v>
      </c>
      <c r="F28" s="39">
        <f t="shared" si="0"/>
        <v>167.053571428571</v>
      </c>
      <c r="G28" s="27" t="s">
        <v>48</v>
      </c>
    </row>
    <row r="29" ht="27" spans="1:7">
      <c r="A29">
        <v>212</v>
      </c>
      <c r="B29" s="43" t="s">
        <v>49</v>
      </c>
      <c r="C29" s="7">
        <v>3156</v>
      </c>
      <c r="D29" s="7">
        <f t="shared" si="1"/>
        <v>1107</v>
      </c>
      <c r="E29" s="44">
        <v>4263</v>
      </c>
      <c r="F29" s="39">
        <f t="shared" si="0"/>
        <v>35.0760456273764</v>
      </c>
      <c r="G29" s="27" t="s">
        <v>50</v>
      </c>
    </row>
    <row r="30" spans="1:7">
      <c r="A30">
        <v>213</v>
      </c>
      <c r="B30" s="43" t="s">
        <v>51</v>
      </c>
      <c r="C30" s="7">
        <v>73912</v>
      </c>
      <c r="D30" s="7">
        <f t="shared" si="1"/>
        <v>-1453</v>
      </c>
      <c r="E30" s="44">
        <f>87500-15000-41</f>
        <v>72459</v>
      </c>
      <c r="F30" s="39">
        <f t="shared" si="0"/>
        <v>-1.96585128260634</v>
      </c>
      <c r="G30" s="27" t="s">
        <v>38</v>
      </c>
    </row>
    <row r="31" ht="27" spans="1:7">
      <c r="A31">
        <v>214</v>
      </c>
      <c r="B31" s="43" t="s">
        <v>52</v>
      </c>
      <c r="C31" s="7">
        <v>8140</v>
      </c>
      <c r="D31" s="7">
        <f t="shared" si="1"/>
        <v>3062</v>
      </c>
      <c r="E31" s="44">
        <f>11579-377</f>
        <v>11202</v>
      </c>
      <c r="F31" s="39">
        <f t="shared" si="0"/>
        <v>37.6167076167076</v>
      </c>
      <c r="G31" s="27" t="s">
        <v>53</v>
      </c>
    </row>
    <row r="32" spans="1:7">
      <c r="A32">
        <v>215</v>
      </c>
      <c r="B32" s="43" t="s">
        <v>54</v>
      </c>
      <c r="C32" s="7">
        <v>182</v>
      </c>
      <c r="D32" s="7">
        <f t="shared" si="1"/>
        <v>1613</v>
      </c>
      <c r="E32" s="44">
        <v>1795</v>
      </c>
      <c r="F32" s="39">
        <f t="shared" si="0"/>
        <v>886.263736263736</v>
      </c>
      <c r="G32" s="27" t="s">
        <v>55</v>
      </c>
    </row>
    <row r="33" spans="1:7">
      <c r="A33">
        <v>216</v>
      </c>
      <c r="B33" s="43" t="s">
        <v>56</v>
      </c>
      <c r="C33" s="7">
        <v>1025</v>
      </c>
      <c r="D33" s="7">
        <f t="shared" si="1"/>
        <v>147</v>
      </c>
      <c r="E33" s="44">
        <v>1172</v>
      </c>
      <c r="F33" s="39">
        <f t="shared" si="0"/>
        <v>14.3414634146341</v>
      </c>
      <c r="G33" s="27" t="s">
        <v>57</v>
      </c>
    </row>
    <row r="34" spans="1:7">
      <c r="A34">
        <v>217</v>
      </c>
      <c r="B34" s="43" t="s">
        <v>58</v>
      </c>
      <c r="C34" s="7">
        <v>1284</v>
      </c>
      <c r="D34" s="7">
        <f t="shared" si="1"/>
        <v>804</v>
      </c>
      <c r="E34" s="44">
        <v>2088</v>
      </c>
      <c r="F34" s="39">
        <f t="shared" si="0"/>
        <v>62.6168224299065</v>
      </c>
      <c r="G34" s="27" t="s">
        <v>59</v>
      </c>
    </row>
    <row r="35" spans="1:7">
      <c r="A35">
        <v>220</v>
      </c>
      <c r="B35" s="43" t="s">
        <v>60</v>
      </c>
      <c r="C35" s="7">
        <v>1646</v>
      </c>
      <c r="D35" s="7">
        <f t="shared" si="1"/>
        <v>164</v>
      </c>
      <c r="E35" s="44">
        <v>1810</v>
      </c>
      <c r="F35" s="39">
        <f t="shared" si="0"/>
        <v>9.96354799513973</v>
      </c>
      <c r="G35" s="27" t="s">
        <v>61</v>
      </c>
    </row>
    <row r="36" spans="1:7">
      <c r="A36">
        <v>221</v>
      </c>
      <c r="B36" s="43" t="s">
        <v>62</v>
      </c>
      <c r="C36" s="7">
        <v>8974</v>
      </c>
      <c r="D36" s="7">
        <f t="shared" si="1"/>
        <v>186</v>
      </c>
      <c r="E36" s="44">
        <v>9160</v>
      </c>
      <c r="F36" s="39">
        <f t="shared" si="0"/>
        <v>2.07265433474482</v>
      </c>
      <c r="G36" s="27" t="s">
        <v>63</v>
      </c>
    </row>
    <row r="37" spans="1:7">
      <c r="A37">
        <v>222</v>
      </c>
      <c r="B37" s="43" t="s">
        <v>64</v>
      </c>
      <c r="C37" s="7">
        <v>847</v>
      </c>
      <c r="D37" s="7">
        <f t="shared" si="1"/>
        <v>-131</v>
      </c>
      <c r="E37" s="44">
        <v>716</v>
      </c>
      <c r="F37" s="39">
        <f t="shared" si="0"/>
        <v>-15.4663518299882</v>
      </c>
      <c r="G37" s="27" t="s">
        <v>38</v>
      </c>
    </row>
    <row r="38" spans="1:7">
      <c r="A38">
        <v>224</v>
      </c>
      <c r="B38" s="43" t="s">
        <v>65</v>
      </c>
      <c r="C38" s="7">
        <v>3197</v>
      </c>
      <c r="D38" s="7">
        <f t="shared" si="1"/>
        <v>866</v>
      </c>
      <c r="E38" s="44">
        <v>4063</v>
      </c>
      <c r="F38" s="39">
        <f t="shared" si="0"/>
        <v>27.0878949014701</v>
      </c>
      <c r="G38" s="27" t="s">
        <v>66</v>
      </c>
    </row>
    <row r="39" spans="1:7">
      <c r="A39">
        <v>227</v>
      </c>
      <c r="B39" s="43" t="s">
        <v>67</v>
      </c>
      <c r="C39" s="7">
        <v>2220</v>
      </c>
      <c r="D39" s="7">
        <f t="shared" si="1"/>
        <v>-2220</v>
      </c>
      <c r="E39" s="44"/>
      <c r="F39" s="39">
        <f t="shared" si="0"/>
        <v>-100</v>
      </c>
      <c r="G39" s="27" t="s">
        <v>68</v>
      </c>
    </row>
    <row r="40" spans="1:7">
      <c r="A40">
        <v>229</v>
      </c>
      <c r="B40" s="43" t="s">
        <v>69</v>
      </c>
      <c r="C40" s="7">
        <v>7590</v>
      </c>
      <c r="D40" s="7">
        <f t="shared" si="1"/>
        <v>-7361</v>
      </c>
      <c r="E40" s="44">
        <v>229</v>
      </c>
      <c r="F40" s="39">
        <f t="shared" si="0"/>
        <v>-96.9828722002635</v>
      </c>
      <c r="G40" s="27" t="s">
        <v>70</v>
      </c>
    </row>
    <row r="41" spans="1:7">
      <c r="A41">
        <v>232</v>
      </c>
      <c r="B41" s="43" t="s">
        <v>71</v>
      </c>
      <c r="C41" s="7">
        <v>3571</v>
      </c>
      <c r="D41" s="7">
        <f t="shared" si="1"/>
        <v>0</v>
      </c>
      <c r="E41" s="44">
        <v>3571</v>
      </c>
      <c r="F41" s="39">
        <f t="shared" si="0"/>
        <v>0</v>
      </c>
      <c r="G41" s="27" t="s">
        <v>72</v>
      </c>
    </row>
    <row r="42" ht="23" customHeight="1" spans="1:7">
      <c r="A42">
        <v>233</v>
      </c>
      <c r="B42" s="43" t="s">
        <v>73</v>
      </c>
      <c r="C42" s="7">
        <v>1</v>
      </c>
      <c r="D42" s="7">
        <f t="shared" si="1"/>
        <v>0</v>
      </c>
      <c r="E42" s="44">
        <v>1</v>
      </c>
      <c r="F42" s="39">
        <f t="shared" si="0"/>
        <v>0</v>
      </c>
      <c r="G42" s="27"/>
    </row>
    <row r="43" customFormat="1" ht="23" customHeight="1" spans="2:7">
      <c r="B43" s="42" t="s">
        <v>74</v>
      </c>
      <c r="C43" s="7">
        <v>10052</v>
      </c>
      <c r="D43" s="7">
        <f t="shared" si="1"/>
        <v>-4752</v>
      </c>
      <c r="E43" s="7">
        <f>5259+41</f>
        <v>5300</v>
      </c>
      <c r="F43" s="39">
        <f t="shared" si="0"/>
        <v>-47.2741742936729</v>
      </c>
      <c r="G43" s="27" t="s">
        <v>75</v>
      </c>
    </row>
    <row r="44" customFormat="1" ht="23" customHeight="1" spans="2:7">
      <c r="B44" s="42" t="s">
        <v>76</v>
      </c>
      <c r="C44" s="7">
        <v>0</v>
      </c>
      <c r="D44" s="7">
        <f t="shared" si="1"/>
        <v>0</v>
      </c>
      <c r="E44" s="7"/>
      <c r="F44" s="39" t="str">
        <f t="shared" si="0"/>
        <v/>
      </c>
      <c r="G44" s="27"/>
    </row>
    <row r="45" customFormat="1" ht="23" customHeight="1" spans="2:7">
      <c r="B45" s="42" t="s">
        <v>77</v>
      </c>
      <c r="C45" s="7">
        <v>0</v>
      </c>
      <c r="D45" s="7">
        <f t="shared" si="1"/>
        <v>0</v>
      </c>
      <c r="E45" s="7"/>
      <c r="F45" s="39" t="str">
        <f t="shared" si="0"/>
        <v/>
      </c>
      <c r="G45" s="27"/>
    </row>
    <row r="46" customFormat="1" ht="23" customHeight="1" spans="2:7">
      <c r="B46" s="40" t="s">
        <v>78</v>
      </c>
      <c r="C46" s="7">
        <v>1500</v>
      </c>
      <c r="D46" s="13">
        <f t="shared" si="1"/>
        <v>13500</v>
      </c>
      <c r="E46" s="13">
        <f>13500+1500</f>
        <v>15000</v>
      </c>
      <c r="F46" s="39">
        <f t="shared" si="0"/>
        <v>900</v>
      </c>
      <c r="G46" s="27" t="s">
        <v>79</v>
      </c>
    </row>
    <row r="47" customFormat="1" ht="23" customHeight="1" spans="2:7">
      <c r="B47" s="40" t="s">
        <v>80</v>
      </c>
      <c r="C47" s="7">
        <v>0</v>
      </c>
      <c r="D47" s="13">
        <f t="shared" si="1"/>
        <v>0</v>
      </c>
      <c r="E47" s="13"/>
      <c r="F47" s="39" t="str">
        <f t="shared" ref="F47:F49" si="2">IFERROR(D47/C47*100,"")</f>
        <v/>
      </c>
      <c r="G47" s="27"/>
    </row>
    <row r="48" customFormat="1" ht="23" customHeight="1" spans="2:7">
      <c r="B48" s="40" t="s">
        <v>81</v>
      </c>
      <c r="C48" s="7">
        <v>0</v>
      </c>
      <c r="D48" s="13">
        <f t="shared" si="1"/>
        <v>0</v>
      </c>
      <c r="E48" s="13"/>
      <c r="F48" s="39" t="str">
        <f t="shared" si="2"/>
        <v/>
      </c>
      <c r="G48" s="27"/>
    </row>
    <row r="49" customFormat="1" ht="25" customHeight="1" spans="2:7">
      <c r="B49" s="3" t="s">
        <v>82</v>
      </c>
      <c r="C49" s="7"/>
      <c r="D49" s="13"/>
      <c r="E49" s="13"/>
      <c r="F49" s="39" t="str">
        <f t="shared" si="2"/>
        <v/>
      </c>
      <c r="G49" s="27"/>
    </row>
  </sheetData>
  <mergeCells count="1">
    <mergeCell ref="B1:G1"/>
  </mergeCells>
  <printOptions horizontalCentered="1"/>
  <pageMargins left="0" right="0" top="0.393055555555556" bottom="0.393055555555556" header="0" footer="0"/>
  <pageSetup paperSize="9" scale="83" fitToHeight="0" orientation="landscape" horizont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5"/>
  <sheetViews>
    <sheetView workbookViewId="0">
      <selection activeCell="C11" sqref="C11"/>
    </sheetView>
  </sheetViews>
  <sheetFormatPr defaultColWidth="9" defaultRowHeight="13.5" outlineLevelCol="5"/>
  <cols>
    <col min="1" max="1" width="50.75" style="15" customWidth="1"/>
    <col min="2" max="2" width="14" style="15" customWidth="1"/>
    <col min="3" max="3" width="13.625" style="15" customWidth="1"/>
    <col min="4" max="4" width="12.625" style="15" customWidth="1"/>
    <col min="5" max="5" width="10.375" style="15" customWidth="1"/>
    <col min="6" max="6" width="66.25" style="15" customWidth="1"/>
    <col min="7" max="16384" width="9" style="15"/>
  </cols>
  <sheetData>
    <row r="1" s="15" customFormat="1" ht="42" customHeight="1" spans="1:6">
      <c r="A1" s="16" t="s">
        <v>83</v>
      </c>
      <c r="B1" s="16"/>
      <c r="C1" s="16"/>
      <c r="D1" s="16"/>
      <c r="E1" s="16"/>
      <c r="F1" s="16"/>
    </row>
    <row r="2" s="15" customFormat="1" ht="20" customHeight="1" spans="4:6">
      <c r="D2" s="17"/>
      <c r="F2" s="18" t="s">
        <v>1</v>
      </c>
    </row>
    <row r="3" s="15" customFormat="1" ht="37" customHeight="1" spans="1:6">
      <c r="A3" s="19" t="s">
        <v>84</v>
      </c>
      <c r="B3" s="19" t="s">
        <v>3</v>
      </c>
      <c r="C3" s="19" t="s">
        <v>4</v>
      </c>
      <c r="D3" s="19" t="s">
        <v>5</v>
      </c>
      <c r="E3" s="3" t="s">
        <v>6</v>
      </c>
      <c r="F3" s="25" t="s">
        <v>7</v>
      </c>
    </row>
    <row r="4" s="15" customFormat="1" ht="23" customHeight="1" spans="1:6">
      <c r="A4" s="19" t="s">
        <v>8</v>
      </c>
      <c r="B4" s="20">
        <f>B5+B9+B10+B11+B12</f>
        <v>75547</v>
      </c>
      <c r="C4" s="20">
        <f>C5+C9+C10+C11+C12</f>
        <v>34784</v>
      </c>
      <c r="D4" s="20">
        <f>D5+D9+D10+D11+D12</f>
        <v>110331</v>
      </c>
      <c r="E4" s="26">
        <f>C4/B4*100</f>
        <v>46.042860735701</v>
      </c>
      <c r="F4" s="23"/>
    </row>
    <row r="5" s="15" customFormat="1" ht="23" customHeight="1" spans="1:6">
      <c r="A5" s="22" t="s">
        <v>85</v>
      </c>
      <c r="B5" s="21">
        <f>SUM(B6:B8)</f>
        <v>41349</v>
      </c>
      <c r="C5" s="21">
        <f t="shared" ref="C5:C12" si="0">D5-B5</f>
        <v>-29800</v>
      </c>
      <c r="D5" s="21">
        <f>SUM(D6:D8)</f>
        <v>11549</v>
      </c>
      <c r="E5" s="26">
        <f t="shared" ref="E5:E33" si="1">C5/B5*100</f>
        <v>-72.0694575443179</v>
      </c>
      <c r="F5" s="23"/>
    </row>
    <row r="6" s="15" customFormat="1" ht="23" customHeight="1" spans="1:6">
      <c r="A6" s="5" t="s">
        <v>86</v>
      </c>
      <c r="B6" s="21">
        <v>40000</v>
      </c>
      <c r="C6" s="21">
        <f t="shared" si="0"/>
        <v>-30000</v>
      </c>
      <c r="D6" s="21">
        <v>10000</v>
      </c>
      <c r="E6" s="26">
        <f t="shared" si="1"/>
        <v>-75</v>
      </c>
      <c r="F6" s="27" t="s">
        <v>87</v>
      </c>
    </row>
    <row r="7" s="15" customFormat="1" ht="23" customHeight="1" spans="1:6">
      <c r="A7" s="5" t="s">
        <v>88</v>
      </c>
      <c r="B7" s="21">
        <v>250</v>
      </c>
      <c r="C7" s="21">
        <f t="shared" si="0"/>
        <v>200</v>
      </c>
      <c r="D7" s="21">
        <v>450</v>
      </c>
      <c r="E7" s="26">
        <f t="shared" si="1"/>
        <v>80</v>
      </c>
      <c r="F7" s="23" t="s">
        <v>89</v>
      </c>
    </row>
    <row r="8" s="15" customFormat="1" ht="23" customHeight="1" spans="1:6">
      <c r="A8" s="5" t="s">
        <v>90</v>
      </c>
      <c r="B8" s="21">
        <v>1099</v>
      </c>
      <c r="C8" s="21">
        <f t="shared" si="0"/>
        <v>0</v>
      </c>
      <c r="D8" s="21">
        <v>1099</v>
      </c>
      <c r="E8" s="26">
        <f t="shared" si="1"/>
        <v>0</v>
      </c>
      <c r="F8" s="23"/>
    </row>
    <row r="9" s="15" customFormat="1" ht="23" customHeight="1" spans="1:6">
      <c r="A9" s="22" t="s">
        <v>14</v>
      </c>
      <c r="B9" s="21">
        <v>2576</v>
      </c>
      <c r="C9" s="21">
        <f t="shared" si="0"/>
        <v>453</v>
      </c>
      <c r="D9" s="21">
        <v>3029</v>
      </c>
      <c r="E9" s="26">
        <f t="shared" si="1"/>
        <v>17.5854037267081</v>
      </c>
      <c r="F9" s="23" t="s">
        <v>91</v>
      </c>
    </row>
    <row r="10" s="15" customFormat="1" ht="23" customHeight="1" spans="1:6">
      <c r="A10" s="22" t="s">
        <v>92</v>
      </c>
      <c r="B10" s="21">
        <v>0</v>
      </c>
      <c r="C10" s="21">
        <f t="shared" si="0"/>
        <v>0</v>
      </c>
      <c r="D10" s="21">
        <v>0</v>
      </c>
      <c r="E10" s="26"/>
      <c r="F10" s="23"/>
    </row>
    <row r="11" s="15" customFormat="1" ht="33" customHeight="1" spans="1:6">
      <c r="A11" s="22" t="s">
        <v>93</v>
      </c>
      <c r="B11" s="21">
        <v>31622</v>
      </c>
      <c r="C11" s="24">
        <f t="shared" si="0"/>
        <v>-7093</v>
      </c>
      <c r="D11" s="21">
        <v>24529</v>
      </c>
      <c r="E11" s="26">
        <f t="shared" si="1"/>
        <v>-22.4305863006767</v>
      </c>
      <c r="F11" s="28" t="s">
        <v>94</v>
      </c>
    </row>
    <row r="12" s="15" customFormat="1" ht="23" customHeight="1" spans="1:6">
      <c r="A12" s="22" t="s">
        <v>23</v>
      </c>
      <c r="B12" s="21">
        <v>0</v>
      </c>
      <c r="C12" s="21">
        <f t="shared" si="0"/>
        <v>71224</v>
      </c>
      <c r="D12" s="29">
        <f>69324+1900</f>
        <v>71224</v>
      </c>
      <c r="E12" s="26"/>
      <c r="F12" s="27" t="s">
        <v>95</v>
      </c>
    </row>
    <row r="13" s="15" customFormat="1" ht="23" customHeight="1" spans="1:6">
      <c r="A13" s="19" t="s">
        <v>29</v>
      </c>
      <c r="B13" s="20">
        <f>B14+B29+B30+B31+B32</f>
        <v>75547</v>
      </c>
      <c r="C13" s="20">
        <f>C14+C29+C30+C31+C32</f>
        <v>34784</v>
      </c>
      <c r="D13" s="20">
        <f>D14+D29+D30+D31+D32</f>
        <v>110331</v>
      </c>
      <c r="E13" s="26">
        <f t="shared" si="1"/>
        <v>46.042860735701</v>
      </c>
      <c r="F13" s="23"/>
    </row>
    <row r="14" s="15" customFormat="1" ht="23" customHeight="1" spans="1:6">
      <c r="A14" s="22" t="s">
        <v>96</v>
      </c>
      <c r="B14" s="21">
        <f>SUM(B15,B21,B24,B27)</f>
        <v>54447</v>
      </c>
      <c r="C14" s="21">
        <f>D14-B14</f>
        <v>55084</v>
      </c>
      <c r="D14" s="21">
        <f>SUM(D15,D21,D24,D27)</f>
        <v>109531</v>
      </c>
      <c r="E14" s="26">
        <f t="shared" si="1"/>
        <v>101.16994508421</v>
      </c>
      <c r="F14" s="23"/>
    </row>
    <row r="15" s="15" customFormat="1" ht="23" customHeight="1" spans="1:6">
      <c r="A15" s="23" t="s">
        <v>97</v>
      </c>
      <c r="B15" s="21">
        <f>SUM(B16:B20)</f>
        <v>34595</v>
      </c>
      <c r="C15" s="21">
        <f t="shared" ref="C15:C32" si="2">D15-B15</f>
        <v>-5312</v>
      </c>
      <c r="D15" s="21">
        <f>SUM(D16:D20)</f>
        <v>29283</v>
      </c>
      <c r="E15" s="26">
        <f t="shared" si="1"/>
        <v>-15.3548200607024</v>
      </c>
      <c r="F15" s="23"/>
    </row>
    <row r="16" s="15" customFormat="1" ht="23" customHeight="1" spans="1:6">
      <c r="A16" s="23" t="s">
        <v>98</v>
      </c>
      <c r="B16" s="21">
        <v>15572</v>
      </c>
      <c r="C16" s="21">
        <f t="shared" si="2"/>
        <v>-5572</v>
      </c>
      <c r="D16" s="21">
        <v>10000</v>
      </c>
      <c r="E16" s="26">
        <f t="shared" si="1"/>
        <v>-35.7821731312612</v>
      </c>
      <c r="F16" s="23" t="s">
        <v>99</v>
      </c>
    </row>
    <row r="17" s="15" customFormat="1" ht="23" customHeight="1" spans="1:6">
      <c r="A17" s="23" t="s">
        <v>100</v>
      </c>
      <c r="B17" s="21"/>
      <c r="C17" s="21">
        <f t="shared" si="2"/>
        <v>60</v>
      </c>
      <c r="D17" s="21">
        <v>60</v>
      </c>
      <c r="E17" s="26"/>
      <c r="F17" s="23"/>
    </row>
    <row r="18" s="15" customFormat="1" ht="23" customHeight="1" spans="1:6">
      <c r="A18" s="23" t="s">
        <v>101</v>
      </c>
      <c r="B18" s="21">
        <v>250</v>
      </c>
      <c r="C18" s="21">
        <f t="shared" si="2"/>
        <v>200</v>
      </c>
      <c r="D18" s="21">
        <v>450</v>
      </c>
      <c r="E18" s="26">
        <f t="shared" si="1"/>
        <v>80</v>
      </c>
      <c r="F18" s="23" t="s">
        <v>102</v>
      </c>
    </row>
    <row r="19" s="15" customFormat="1" ht="23" customHeight="1" spans="1:6">
      <c r="A19" s="23" t="s">
        <v>103</v>
      </c>
      <c r="B19" s="21">
        <v>1099</v>
      </c>
      <c r="C19" s="21">
        <f t="shared" si="2"/>
        <v>0</v>
      </c>
      <c r="D19" s="21">
        <v>1099</v>
      </c>
      <c r="E19" s="26">
        <f t="shared" si="1"/>
        <v>0</v>
      </c>
      <c r="F19" s="23"/>
    </row>
    <row r="20" s="15" customFormat="1" ht="23" customHeight="1" spans="1:6">
      <c r="A20" s="23" t="s">
        <v>104</v>
      </c>
      <c r="B20" s="21">
        <v>17674</v>
      </c>
      <c r="C20" s="21">
        <f t="shared" si="2"/>
        <v>0</v>
      </c>
      <c r="D20" s="21">
        <v>17674</v>
      </c>
      <c r="E20" s="26">
        <f t="shared" si="1"/>
        <v>0</v>
      </c>
      <c r="F20" s="23"/>
    </row>
    <row r="21" s="15" customFormat="1" ht="23" customHeight="1" spans="1:6">
      <c r="A21" s="23" t="s">
        <v>105</v>
      </c>
      <c r="B21" s="21">
        <f>SUM(B22:B23)</f>
        <v>2539</v>
      </c>
      <c r="C21" s="21">
        <f t="shared" si="2"/>
        <v>0</v>
      </c>
      <c r="D21" s="21">
        <f>SUM(D22:D23)</f>
        <v>2539</v>
      </c>
      <c r="E21" s="26">
        <f t="shared" si="1"/>
        <v>0</v>
      </c>
      <c r="F21" s="23"/>
    </row>
    <row r="22" s="15" customFormat="1" ht="23" customHeight="1" spans="1:6">
      <c r="A22" s="23" t="s">
        <v>106</v>
      </c>
      <c r="B22" s="21">
        <v>168</v>
      </c>
      <c r="C22" s="21">
        <f t="shared" si="2"/>
        <v>0</v>
      </c>
      <c r="D22" s="21">
        <v>168</v>
      </c>
      <c r="E22" s="26">
        <f t="shared" si="1"/>
        <v>0</v>
      </c>
      <c r="F22" s="23"/>
    </row>
    <row r="23" s="15" customFormat="1" ht="23" customHeight="1" spans="1:6">
      <c r="A23" s="23" t="s">
        <v>107</v>
      </c>
      <c r="B23" s="21">
        <v>2371</v>
      </c>
      <c r="C23" s="21">
        <f t="shared" si="2"/>
        <v>0</v>
      </c>
      <c r="D23" s="21">
        <f>865+1506</f>
        <v>2371</v>
      </c>
      <c r="E23" s="26">
        <f t="shared" si="1"/>
        <v>0</v>
      </c>
      <c r="F23" s="23"/>
    </row>
    <row r="24" s="15" customFormat="1" ht="23" customHeight="1" spans="1:6">
      <c r="A24" s="23" t="s">
        <v>108</v>
      </c>
      <c r="B24" s="21">
        <f>SUM(B25:B26)</f>
        <v>16951</v>
      </c>
      <c r="C24" s="21">
        <f t="shared" si="2"/>
        <v>57142</v>
      </c>
      <c r="D24" s="21">
        <f>SUM(D25:D26)</f>
        <v>74093</v>
      </c>
      <c r="E24" s="26">
        <f t="shared" si="1"/>
        <v>337.101055984898</v>
      </c>
      <c r="F24" s="23"/>
    </row>
    <row r="25" s="15" customFormat="1" ht="23" customHeight="1" spans="1:6">
      <c r="A25" s="23" t="s">
        <v>109</v>
      </c>
      <c r="B25" s="21">
        <v>14565</v>
      </c>
      <c r="C25" s="21">
        <f t="shared" si="2"/>
        <v>57142</v>
      </c>
      <c r="D25" s="21">
        <f>75204-3497</f>
        <v>71707</v>
      </c>
      <c r="E25" s="26">
        <f t="shared" si="1"/>
        <v>392.324064538277</v>
      </c>
      <c r="F25" s="23" t="s">
        <v>110</v>
      </c>
    </row>
    <row r="26" s="15" customFormat="1" ht="23" customHeight="1" spans="1:6">
      <c r="A26" s="23" t="s">
        <v>111</v>
      </c>
      <c r="B26" s="21">
        <v>2386</v>
      </c>
      <c r="C26" s="21">
        <f t="shared" si="2"/>
        <v>0</v>
      </c>
      <c r="D26" s="21">
        <f>563+1823</f>
        <v>2386</v>
      </c>
      <c r="E26" s="26">
        <f t="shared" si="1"/>
        <v>0</v>
      </c>
      <c r="F26" s="23"/>
    </row>
    <row r="27" s="15" customFormat="1" ht="23" customHeight="1" spans="1:6">
      <c r="A27" s="23" t="s">
        <v>112</v>
      </c>
      <c r="B27" s="21">
        <f>SUM(B28)</f>
        <v>362</v>
      </c>
      <c r="C27" s="21">
        <f t="shared" si="2"/>
        <v>3254</v>
      </c>
      <c r="D27" s="21">
        <f>SUM(D28)</f>
        <v>3616</v>
      </c>
      <c r="E27" s="26">
        <f t="shared" si="1"/>
        <v>898.895027624309</v>
      </c>
      <c r="F27" s="23"/>
    </row>
    <row r="28" s="15" customFormat="1" ht="23" customHeight="1" spans="1:6">
      <c r="A28" s="23" t="s">
        <v>113</v>
      </c>
      <c r="B28" s="21">
        <v>362</v>
      </c>
      <c r="C28" s="21">
        <f t="shared" si="2"/>
        <v>3254</v>
      </c>
      <c r="D28" s="21">
        <v>3616</v>
      </c>
      <c r="E28" s="26">
        <f t="shared" si="1"/>
        <v>898.895027624309</v>
      </c>
      <c r="F28" s="23" t="s">
        <v>114</v>
      </c>
    </row>
    <row r="29" s="15" customFormat="1" ht="23" customHeight="1" spans="1:6">
      <c r="A29" s="22" t="s">
        <v>115</v>
      </c>
      <c r="B29" s="21">
        <v>0</v>
      </c>
      <c r="C29" s="21">
        <f t="shared" si="2"/>
        <v>0</v>
      </c>
      <c r="D29" s="21">
        <v>0</v>
      </c>
      <c r="E29" s="26"/>
      <c r="F29" s="23"/>
    </row>
    <row r="30" s="15" customFormat="1" ht="24" customHeight="1" spans="1:6">
      <c r="A30" s="22" t="s">
        <v>116</v>
      </c>
      <c r="B30" s="21">
        <v>21000</v>
      </c>
      <c r="C30" s="21">
        <f t="shared" si="2"/>
        <v>-21000</v>
      </c>
      <c r="D30" s="24"/>
      <c r="E30" s="26">
        <f t="shared" si="1"/>
        <v>-100</v>
      </c>
      <c r="F30" s="27" t="s">
        <v>28</v>
      </c>
    </row>
    <row r="31" s="15" customFormat="1" ht="23" customHeight="1" spans="1:6">
      <c r="A31" s="22" t="s">
        <v>117</v>
      </c>
      <c r="B31" s="21">
        <v>100</v>
      </c>
      <c r="C31" s="21">
        <f t="shared" si="2"/>
        <v>700</v>
      </c>
      <c r="D31" s="21">
        <v>800</v>
      </c>
      <c r="E31" s="26">
        <f t="shared" si="1"/>
        <v>700</v>
      </c>
      <c r="F31" s="23" t="s">
        <v>118</v>
      </c>
    </row>
    <row r="32" s="15" customFormat="1" ht="23" customHeight="1" spans="1:6">
      <c r="A32" s="22" t="s">
        <v>119</v>
      </c>
      <c r="B32" s="21">
        <v>0</v>
      </c>
      <c r="C32" s="21">
        <f t="shared" si="2"/>
        <v>0</v>
      </c>
      <c r="D32" s="21"/>
      <c r="E32" s="26"/>
      <c r="F32" s="23"/>
    </row>
    <row r="33" s="15" customFormat="1" ht="23" customHeight="1" spans="1:6">
      <c r="A33" s="19" t="s">
        <v>82</v>
      </c>
      <c r="B33" s="21"/>
      <c r="C33" s="21"/>
      <c r="D33" s="21">
        <f>D4-D14-D30-D31</f>
        <v>0</v>
      </c>
      <c r="E33" s="26"/>
      <c r="F33" s="23"/>
    </row>
    <row r="34" s="15" customFormat="1" ht="22" customHeight="1"/>
    <row r="35" s="15" customFormat="1" ht="22" customHeight="1"/>
    <row r="36" s="15" customFormat="1" ht="22" customHeight="1"/>
    <row r="37" s="15" customFormat="1" ht="22" customHeight="1"/>
    <row r="38" s="15" customFormat="1" ht="22" customHeight="1"/>
    <row r="39" s="15" customFormat="1" ht="22" customHeight="1"/>
    <row r="40" s="15" customFormat="1" ht="22" customHeight="1"/>
    <row r="41" s="15" customFormat="1" ht="22" customHeight="1"/>
    <row r="42" s="15" customFormat="1" ht="22" customHeight="1"/>
    <row r="43" s="15" customFormat="1" ht="22" customHeight="1"/>
    <row r="44" s="15" customFormat="1" ht="22" customHeight="1"/>
    <row r="45" s="15" customFormat="1" ht="22" customHeight="1"/>
  </sheetData>
  <mergeCells count="1">
    <mergeCell ref="A1:F1"/>
  </mergeCells>
  <printOptions horizontalCentered="1"/>
  <pageMargins left="0" right="0" top="0.786805555555556" bottom="0.196527777777778" header="0" footer="0"/>
  <pageSetup paperSize="9" scale="85" orientation="landscape" horizontalDpi="600"/>
  <headerFooter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workbookViewId="0">
      <selection activeCell="C11" sqref="C11"/>
    </sheetView>
  </sheetViews>
  <sheetFormatPr defaultColWidth="9" defaultRowHeight="13.5" outlineLevelCol="7"/>
  <cols>
    <col min="1" max="1" width="29.625" style="15" customWidth="1"/>
    <col min="2" max="4" width="14.125" style="15" customWidth="1"/>
    <col min="5" max="5" width="29.625" style="15" customWidth="1"/>
    <col min="6" max="8" width="14.125" style="15" customWidth="1"/>
    <col min="9" max="16384" width="9" style="15"/>
  </cols>
  <sheetData>
    <row r="1" s="15" customFormat="1" ht="42" customHeight="1" spans="1:8">
      <c r="A1" s="16" t="s">
        <v>120</v>
      </c>
      <c r="B1" s="16"/>
      <c r="C1" s="16"/>
      <c r="D1" s="16"/>
      <c r="E1" s="16"/>
      <c r="F1" s="16"/>
      <c r="G1" s="16"/>
      <c r="H1" s="16"/>
    </row>
    <row r="2" s="15" customFormat="1" ht="20" customHeight="1" spans="4:8">
      <c r="D2" s="17"/>
      <c r="H2" s="18" t="s">
        <v>1</v>
      </c>
    </row>
    <row r="3" s="15" customFormat="1" ht="23" customHeight="1" spans="1:8">
      <c r="A3" s="19" t="s">
        <v>2</v>
      </c>
      <c r="B3" s="19" t="s">
        <v>121</v>
      </c>
      <c r="C3" s="19" t="s">
        <v>4</v>
      </c>
      <c r="D3" s="19" t="s">
        <v>5</v>
      </c>
      <c r="E3" s="19" t="s">
        <v>2</v>
      </c>
      <c r="F3" s="19" t="s">
        <v>121</v>
      </c>
      <c r="G3" s="19" t="s">
        <v>4</v>
      </c>
      <c r="H3" s="19" t="s">
        <v>5</v>
      </c>
    </row>
    <row r="4" s="15" customFormat="1" ht="23" customHeight="1" spans="1:8">
      <c r="A4" s="19" t="s">
        <v>8</v>
      </c>
      <c r="B4" s="20">
        <f t="shared" ref="B4:H4" si="0">B5+B11</f>
        <v>300</v>
      </c>
      <c r="C4" s="20">
        <f t="shared" si="0"/>
        <v>187</v>
      </c>
      <c r="D4" s="20">
        <f t="shared" si="0"/>
        <v>487</v>
      </c>
      <c r="E4" s="19" t="s">
        <v>29</v>
      </c>
      <c r="F4" s="20">
        <f t="shared" si="0"/>
        <v>300</v>
      </c>
      <c r="G4" s="20">
        <f t="shared" si="0"/>
        <v>187</v>
      </c>
      <c r="H4" s="20">
        <f t="shared" si="0"/>
        <v>487</v>
      </c>
    </row>
    <row r="5" s="15" customFormat="1" ht="23" customHeight="1" spans="1:8">
      <c r="A5" s="19" t="s">
        <v>122</v>
      </c>
      <c r="B5" s="21">
        <f>B6+B7+B8+B9+B10</f>
        <v>200</v>
      </c>
      <c r="C5" s="21">
        <f>C6+C7+C8+C9+C10</f>
        <v>237</v>
      </c>
      <c r="D5" s="21">
        <f>D6+D7+D8+D9+D10</f>
        <v>437</v>
      </c>
      <c r="E5" s="19" t="s">
        <v>123</v>
      </c>
      <c r="F5" s="21">
        <v>200</v>
      </c>
      <c r="G5" s="21">
        <f>G6+G7+G8+G9</f>
        <v>0</v>
      </c>
      <c r="H5" s="21">
        <f>H6+H7+H8+H9</f>
        <v>200</v>
      </c>
    </row>
    <row r="6" s="15" customFormat="1" ht="23" customHeight="1" spans="1:8">
      <c r="A6" s="22" t="s">
        <v>124</v>
      </c>
      <c r="B6" s="21">
        <v>200</v>
      </c>
      <c r="C6" s="21">
        <f t="shared" ref="C6:C13" si="1">D6-B6</f>
        <v>0</v>
      </c>
      <c r="D6" s="21">
        <v>200</v>
      </c>
      <c r="E6" s="22" t="s">
        <v>125</v>
      </c>
      <c r="F6" s="21"/>
      <c r="G6" s="21"/>
      <c r="H6" s="21"/>
    </row>
    <row r="7" s="15" customFormat="1" ht="23" customHeight="1" spans="1:8">
      <c r="A7" s="22" t="s">
        <v>126</v>
      </c>
      <c r="B7" s="21"/>
      <c r="C7" s="21">
        <v>237</v>
      </c>
      <c r="D7" s="21">
        <v>237</v>
      </c>
      <c r="E7" s="22" t="s">
        <v>127</v>
      </c>
      <c r="F7" s="21">
        <v>200</v>
      </c>
      <c r="G7" s="21">
        <f t="shared" ref="G7:G13" si="2">H7-F7</f>
        <v>0</v>
      </c>
      <c r="H7" s="21">
        <v>200</v>
      </c>
    </row>
    <row r="8" s="15" customFormat="1" ht="23" customHeight="1" spans="1:8">
      <c r="A8" s="22" t="s">
        <v>128</v>
      </c>
      <c r="B8" s="21"/>
      <c r="C8" s="21"/>
      <c r="D8" s="21"/>
      <c r="E8" s="22" t="s">
        <v>129</v>
      </c>
      <c r="F8" s="21">
        <v>0</v>
      </c>
      <c r="G8" s="21">
        <f t="shared" si="2"/>
        <v>0</v>
      </c>
      <c r="H8" s="21">
        <v>0</v>
      </c>
    </row>
    <row r="9" s="15" customFormat="1" ht="23" customHeight="1" spans="1:8">
      <c r="A9" s="22" t="s">
        <v>130</v>
      </c>
      <c r="B9" s="21"/>
      <c r="C9" s="21"/>
      <c r="D9" s="21"/>
      <c r="E9" s="22" t="s">
        <v>131</v>
      </c>
      <c r="F9" s="21"/>
      <c r="G9" s="21"/>
      <c r="H9" s="21"/>
    </row>
    <row r="10" s="15" customFormat="1" ht="23" customHeight="1" spans="1:8">
      <c r="A10" s="22" t="s">
        <v>132</v>
      </c>
      <c r="B10" s="21">
        <v>0</v>
      </c>
      <c r="C10" s="21">
        <f t="shared" si="1"/>
        <v>0</v>
      </c>
      <c r="D10" s="21">
        <v>0</v>
      </c>
      <c r="E10" s="23"/>
      <c r="F10" s="21"/>
      <c r="G10" s="21"/>
      <c r="H10" s="21"/>
    </row>
    <row r="11" s="15" customFormat="1" ht="23" customHeight="1" spans="1:8">
      <c r="A11" s="19" t="s">
        <v>133</v>
      </c>
      <c r="B11" s="21">
        <v>100</v>
      </c>
      <c r="C11" s="21">
        <f t="shared" si="1"/>
        <v>-50</v>
      </c>
      <c r="D11" s="21">
        <f t="shared" ref="D11:H11" si="3">D12+D13</f>
        <v>50</v>
      </c>
      <c r="E11" s="19" t="s">
        <v>134</v>
      </c>
      <c r="F11" s="21">
        <v>100</v>
      </c>
      <c r="G11" s="21">
        <f t="shared" si="3"/>
        <v>187</v>
      </c>
      <c r="H11" s="24">
        <f t="shared" si="3"/>
        <v>287</v>
      </c>
    </row>
    <row r="12" s="15" customFormat="1" ht="23" customHeight="1" spans="1:8">
      <c r="A12" s="23" t="s">
        <v>135</v>
      </c>
      <c r="B12" s="21">
        <v>5</v>
      </c>
      <c r="C12" s="21">
        <f t="shared" si="1"/>
        <v>0</v>
      </c>
      <c r="D12" s="21">
        <v>5</v>
      </c>
      <c r="E12" s="23" t="s">
        <v>136</v>
      </c>
      <c r="F12" s="21">
        <v>0</v>
      </c>
      <c r="G12" s="21">
        <f t="shared" si="2"/>
        <v>0</v>
      </c>
      <c r="H12" s="24">
        <v>0</v>
      </c>
    </row>
    <row r="13" s="15" customFormat="1" ht="23" customHeight="1" spans="1:8">
      <c r="A13" s="23" t="s">
        <v>137</v>
      </c>
      <c r="B13" s="21">
        <v>95</v>
      </c>
      <c r="C13" s="21">
        <f t="shared" si="1"/>
        <v>-50</v>
      </c>
      <c r="D13" s="21">
        <v>45</v>
      </c>
      <c r="E13" s="23" t="s">
        <v>138</v>
      </c>
      <c r="F13" s="21">
        <v>100</v>
      </c>
      <c r="G13" s="21">
        <f t="shared" si="2"/>
        <v>187</v>
      </c>
      <c r="H13" s="24">
        <v>287</v>
      </c>
    </row>
    <row r="14" s="15" customFormat="1" ht="22" customHeight="1"/>
    <row r="15" s="15" customFormat="1" ht="22" customHeight="1"/>
    <row r="16" s="15" customFormat="1" ht="22" customHeight="1"/>
    <row r="17" s="15" customFormat="1" ht="22" customHeight="1"/>
    <row r="18" s="15" customFormat="1" ht="22" customHeight="1"/>
    <row r="19" s="15" customFormat="1" ht="22" customHeight="1"/>
    <row r="20" s="15" customFormat="1" ht="22" customHeight="1"/>
    <row r="21" s="15" customFormat="1" ht="22" customHeight="1"/>
    <row r="22" s="15" customFormat="1" ht="22" customHeight="1"/>
    <row r="23" s="15" customFormat="1" ht="22" customHeight="1"/>
    <row r="24" s="15" customFormat="1" ht="22" customHeight="1"/>
    <row r="25" s="15" customFormat="1" ht="22" customHeight="1"/>
    <row r="26" s="15" customFormat="1" ht="22" customHeight="1"/>
    <row r="27" s="15" customFormat="1" ht="22" customHeight="1"/>
    <row r="28" s="15" customFormat="1" ht="22" customHeight="1"/>
    <row r="29" s="15" customFormat="1" ht="22" customHeight="1"/>
  </sheetData>
  <mergeCells count="1">
    <mergeCell ref="A1:H1"/>
  </mergeCells>
  <printOptions horizontalCentered="1"/>
  <pageMargins left="0" right="0" top="0.786805555555556" bottom="0.393055555555556" header="0" footer="0"/>
  <pageSetup paperSize="9" orientation="landscape" horizontalDpi="600"/>
  <headerFooter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workbookViewId="0">
      <selection activeCell="A16" sqref="A16"/>
    </sheetView>
  </sheetViews>
  <sheetFormatPr defaultColWidth="9" defaultRowHeight="13.5" outlineLevelCol="3"/>
  <cols>
    <col min="1" max="1" width="47.75" customWidth="1"/>
    <col min="2" max="2" width="36.25" customWidth="1"/>
    <col min="3" max="3" width="34.75" customWidth="1"/>
    <col min="4" max="4" width="33.5" customWidth="1"/>
  </cols>
  <sheetData>
    <row r="1" customFormat="1" ht="42" customHeight="1" spans="1:4">
      <c r="A1" s="1" t="s">
        <v>139</v>
      </c>
      <c r="B1" s="1"/>
      <c r="C1" s="1"/>
      <c r="D1" s="1"/>
    </row>
    <row r="2" customFormat="1" ht="20" customHeight="1" spans="1:4">
      <c r="A2" s="2"/>
      <c r="B2" s="2"/>
      <c r="C2" s="2"/>
      <c r="D2" s="2" t="s">
        <v>140</v>
      </c>
    </row>
    <row r="3" customFormat="1" ht="35" customHeight="1" spans="1:4">
      <c r="A3" s="3" t="s">
        <v>2</v>
      </c>
      <c r="B3" s="3" t="s">
        <v>3</v>
      </c>
      <c r="C3" s="3" t="s">
        <v>4</v>
      </c>
      <c r="D3" s="3" t="s">
        <v>141</v>
      </c>
    </row>
    <row r="4" customFormat="1" ht="35" customHeight="1" spans="1:4">
      <c r="A4" s="3" t="s">
        <v>142</v>
      </c>
      <c r="B4" s="4">
        <v>50800</v>
      </c>
      <c r="C4" s="4">
        <f>C5+C6</f>
        <v>3205</v>
      </c>
      <c r="D4" s="4">
        <f>D5+D6</f>
        <v>54005</v>
      </c>
    </row>
    <row r="5" customFormat="1" ht="35" customHeight="1" spans="1:4">
      <c r="A5" s="5" t="s">
        <v>143</v>
      </c>
      <c r="B5" s="6">
        <v>34350</v>
      </c>
      <c r="C5" s="7">
        <v>-800</v>
      </c>
      <c r="D5" s="6">
        <f t="shared" ref="D5:D15" si="0">SUM(B5:C5)</f>
        <v>33550</v>
      </c>
    </row>
    <row r="6" customFormat="1" ht="35" customHeight="1" spans="1:4">
      <c r="A6" s="5" t="s">
        <v>144</v>
      </c>
      <c r="B6" s="6">
        <v>16450</v>
      </c>
      <c r="C6" s="7">
        <v>4005</v>
      </c>
      <c r="D6" s="6">
        <f t="shared" si="0"/>
        <v>20455</v>
      </c>
    </row>
    <row r="7" customFormat="1" ht="35" customHeight="1" spans="1:4">
      <c r="A7" s="3" t="s">
        <v>145</v>
      </c>
      <c r="B7" s="8">
        <f>B8+B9</f>
        <v>45911</v>
      </c>
      <c r="C7" s="8">
        <f>C8+C9</f>
        <v>-822</v>
      </c>
      <c r="D7" s="9">
        <f>D8+D9</f>
        <v>45089</v>
      </c>
    </row>
    <row r="8" customFormat="1" ht="35" customHeight="1" spans="1:4">
      <c r="A8" s="5" t="s">
        <v>146</v>
      </c>
      <c r="B8" s="10">
        <v>34350</v>
      </c>
      <c r="C8" s="7">
        <v>-800</v>
      </c>
      <c r="D8" s="6">
        <f t="shared" si="0"/>
        <v>33550</v>
      </c>
    </row>
    <row r="9" customFormat="1" ht="35" customHeight="1" spans="1:4">
      <c r="A9" s="5" t="s">
        <v>147</v>
      </c>
      <c r="B9" s="10">
        <v>11561</v>
      </c>
      <c r="C9" s="7">
        <v>-22</v>
      </c>
      <c r="D9" s="6">
        <f t="shared" si="0"/>
        <v>11539</v>
      </c>
    </row>
    <row r="10" customFormat="1" ht="35" customHeight="1" spans="1:4">
      <c r="A10" s="3" t="s">
        <v>148</v>
      </c>
      <c r="B10" s="11">
        <v>4889</v>
      </c>
      <c r="C10" s="12">
        <f>C12+C14</f>
        <v>4027</v>
      </c>
      <c r="D10" s="6">
        <f t="shared" si="0"/>
        <v>8916</v>
      </c>
    </row>
    <row r="11" customFormat="1" ht="35" customHeight="1" spans="1:4">
      <c r="A11" s="3" t="s">
        <v>149</v>
      </c>
      <c r="B11" s="11">
        <v>38997</v>
      </c>
      <c r="C11" s="12">
        <f>C13+C15</f>
        <v>4027</v>
      </c>
      <c r="D11" s="6">
        <f t="shared" si="0"/>
        <v>43024</v>
      </c>
    </row>
    <row r="12" customFormat="1" ht="35" customHeight="1" spans="1:4">
      <c r="A12" s="5" t="s">
        <v>150</v>
      </c>
      <c r="B12" s="10"/>
      <c r="C12" s="13"/>
      <c r="D12" s="6">
        <f t="shared" si="0"/>
        <v>0</v>
      </c>
    </row>
    <row r="13" customFormat="1" ht="35" customHeight="1" spans="1:4">
      <c r="A13" s="5" t="s">
        <v>151</v>
      </c>
      <c r="B13" s="10">
        <v>987</v>
      </c>
      <c r="C13" s="13"/>
      <c r="D13" s="6">
        <f t="shared" si="0"/>
        <v>987</v>
      </c>
    </row>
    <row r="14" customFormat="1" ht="35" customHeight="1" spans="1:4">
      <c r="A14" s="5" t="s">
        <v>152</v>
      </c>
      <c r="B14" s="10">
        <v>4889</v>
      </c>
      <c r="C14" s="14">
        <v>4027</v>
      </c>
      <c r="D14" s="6">
        <f t="shared" si="0"/>
        <v>8916</v>
      </c>
    </row>
    <row r="15" customFormat="1" ht="35" customHeight="1" spans="1:4">
      <c r="A15" s="5" t="s">
        <v>153</v>
      </c>
      <c r="B15" s="10">
        <v>38010</v>
      </c>
      <c r="C15" s="14">
        <v>4027</v>
      </c>
      <c r="D15" s="6">
        <f t="shared" si="0"/>
        <v>42037</v>
      </c>
    </row>
  </sheetData>
  <mergeCells count="1">
    <mergeCell ref="A1:D1"/>
  </mergeCells>
  <printOptions horizontalCentered="1"/>
  <pageMargins left="0" right="0" top="0.786805555555556" bottom="0.393055555555556" header="0" footer="0"/>
  <pageSetup paperSize="9" scale="95" orientation="landscape" horizont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表一</vt:lpstr>
      <vt:lpstr>表二</vt:lpstr>
      <vt:lpstr>表三</vt:lpstr>
      <vt:lpstr>表四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MC SYSTEM</cp:lastModifiedBy>
  <dcterms:created xsi:type="dcterms:W3CDTF">2022-11-21T19:41:00Z</dcterms:created>
  <dcterms:modified xsi:type="dcterms:W3CDTF">2024-12-03T02:19:46Z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9BC5BB7CFE684D56B348FEBC4A15715F_13</vt:lpwstr>
  </property>
  <property fmtid="{D5CDD505-2E9C-101B-9397-08002B2CF9AE}" pid="3" name="KSOProductBuildVer">
    <vt:lpwstr>2052-11.8.2.10154</vt:lpwstr>
  </property>
</Properties>
</file>